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financieringsgilde.sharepoint.com/sites/hoofdkantoor/Gedeelde documenten/Sjablonen/Excel/"/>
    </mc:Choice>
  </mc:AlternateContent>
  <xr:revisionPtr revIDLastSave="0" documentId="8_{7A8A31BD-4ADB-0C4C-85A8-A60665DA2310}" xr6:coauthVersionLast="46" xr6:coauthVersionMax="46" xr10:uidLastSave="{00000000-0000-0000-0000-000000000000}"/>
  <bookViews>
    <workbookView xWindow="0" yWindow="460" windowWidth="25600" windowHeight="16060" xr2:uid="{00000000-000D-0000-FFFF-FFFF00000000}"/>
  </bookViews>
  <sheets>
    <sheet name="maandbegroting" sheetId="1" r:id="rId1"/>
  </sheets>
  <definedNames>
    <definedName name="_xlnm.Print_Area" localSheetId="0">maandbegroting!$A$1:$P$47</definedName>
    <definedName name="_xlnm.Print_Titles" localSheetId="0">maandbegroting!$6:$6</definedName>
    <definedName name="FiscalYear">maandbegroting!$P$1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" l="1"/>
  <c r="D16" i="1" l="1"/>
  <c r="E16" i="1"/>
  <c r="F16" i="1"/>
  <c r="F18" i="1" s="1"/>
  <c r="F10" i="1" s="1"/>
  <c r="G16" i="1"/>
  <c r="H16" i="1"/>
  <c r="H18" i="1" s="1"/>
  <c r="H10" i="1" s="1"/>
  <c r="I16" i="1"/>
  <c r="I18" i="1" s="1"/>
  <c r="I10" i="1" s="1"/>
  <c r="J16" i="1"/>
  <c r="K16" i="1"/>
  <c r="L16" i="1"/>
  <c r="M16" i="1"/>
  <c r="M18" i="1" s="1"/>
  <c r="M10" i="1" s="1"/>
  <c r="N16" i="1"/>
  <c r="N18" i="1" s="1"/>
  <c r="N10" i="1" s="1"/>
  <c r="C16" i="1"/>
  <c r="C18" i="1" s="1"/>
  <c r="C10" i="1" s="1"/>
  <c r="D37" i="1"/>
  <c r="D11" i="1" s="1"/>
  <c r="B10" i="1"/>
  <c r="B12" i="1" s="1"/>
  <c r="C9" i="1" s="1"/>
  <c r="B11" i="1"/>
  <c r="C37" i="1"/>
  <c r="C11" i="1"/>
  <c r="D18" i="1"/>
  <c r="D10" i="1" s="1"/>
  <c r="E37" i="1"/>
  <c r="E11" i="1"/>
  <c r="E18" i="1"/>
  <c r="E10" i="1" s="1"/>
  <c r="F37" i="1"/>
  <c r="F11" i="1" s="1"/>
  <c r="G37" i="1"/>
  <c r="G11" i="1"/>
  <c r="G18" i="1"/>
  <c r="G10" i="1" s="1"/>
  <c r="H37" i="1"/>
  <c r="H11" i="1"/>
  <c r="I37" i="1"/>
  <c r="I11" i="1" s="1"/>
  <c r="J18" i="1"/>
  <c r="J10" i="1" s="1"/>
  <c r="J37" i="1"/>
  <c r="J11" i="1"/>
  <c r="K18" i="1"/>
  <c r="K10" i="1" s="1"/>
  <c r="K37" i="1"/>
  <c r="K11" i="1" s="1"/>
  <c r="L18" i="1"/>
  <c r="L10" i="1" s="1"/>
  <c r="L37" i="1"/>
  <c r="L11" i="1" s="1"/>
  <c r="M37" i="1"/>
  <c r="M11" i="1" s="1"/>
  <c r="N37" i="1"/>
  <c r="N11" i="1"/>
  <c r="O35" i="1"/>
  <c r="O34" i="1"/>
  <c r="O42" i="1"/>
  <c r="O43" i="1"/>
  <c r="O44" i="1"/>
  <c r="O45" i="1"/>
  <c r="O46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5" i="1"/>
  <c r="O17" i="1"/>
  <c r="C6" i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37" i="1" l="1"/>
  <c r="O16" i="1"/>
  <c r="O10" i="1"/>
  <c r="C12" i="1"/>
  <c r="O11" i="1"/>
  <c r="O18" i="1"/>
  <c r="D9" i="1" l="1"/>
  <c r="D12" i="1" l="1"/>
  <c r="E9" i="1" l="1"/>
  <c r="E12" i="1" l="1"/>
  <c r="F9" i="1" l="1"/>
  <c r="F12" i="1" l="1"/>
  <c r="G9" i="1" l="1"/>
  <c r="G12" i="1" l="1"/>
  <c r="H9" i="1" l="1"/>
  <c r="H12" i="1" s="1"/>
  <c r="I9" i="1" s="1"/>
  <c r="I12" i="1" s="1"/>
  <c r="J9" i="1" s="1"/>
  <c r="J12" i="1" s="1"/>
  <c r="K9" i="1" s="1"/>
  <c r="K12" i="1" s="1"/>
  <c r="L9" i="1" s="1"/>
  <c r="L12" i="1" s="1"/>
  <c r="M9" i="1" s="1"/>
  <c r="M12" i="1" s="1"/>
  <c r="N9" i="1" s="1"/>
  <c r="N12" i="1" l="1"/>
  <c r="O12" i="1" s="1"/>
  <c r="O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  </author>
  </authors>
  <commentList>
    <comment ref="Q1" authorId="0" shapeId="0" xr:uid="{00000000-0006-0000-0000-000001000000}">
      <text>
        <r>
          <rPr>
            <b/>
            <sz val="9"/>
            <color rgb="FF000000"/>
            <rFont val="Geneva"/>
            <family val="2"/>
          </rPr>
          <t>Als u de begindatum van het boekjaar wijzigt, worden de koppen in rij 6 automatisch bijgewerkt.</t>
        </r>
      </text>
    </comment>
    <comment ref="R9" authorId="0" shapeId="0" xr:uid="{00000000-0006-0000-0000-000002000000}">
      <text>
        <r>
          <rPr>
            <b/>
            <sz val="9"/>
            <color rgb="FF000000"/>
            <rFont val="Geneva"/>
            <family val="2"/>
          </rPr>
          <t xml:space="preserve">Dit overzicht wordt automatisch ingevuld op basis van de gegevens die u toevoegt in de tabellen Otvangsten en Utgaven hieronder.
</t>
        </r>
        <r>
          <rPr>
            <b/>
            <sz val="9"/>
            <color rgb="FF000000"/>
            <rFont val="Geneva"/>
            <family val="2"/>
          </rPr>
          <t xml:space="preserve">
</t>
        </r>
        <r>
          <rPr>
            <b/>
            <sz val="9"/>
            <color rgb="FF000000"/>
            <rFont val="Geneva"/>
            <family val="2"/>
          </rPr>
          <t>De kolommen Maandelijks gemiddelde en Overzicht worden automatisch berekend in alle tabellen.</t>
        </r>
      </text>
    </comment>
    <comment ref="R19" authorId="0" shapeId="0" xr:uid="{00000000-0006-0000-0000-000003000000}">
      <text>
        <r>
          <rPr>
            <b/>
            <sz val="9"/>
            <color rgb="FF000000"/>
            <rFont val="Geneva"/>
            <family val="2"/>
          </rPr>
          <t>Wilt u een rij toevoegen aan een van de tabellen in dit werkblad? Klikt u in de laatste cel (kolom P) in de laatste rij (boven de rij met het totaal) en drukt u vervolgens op de TAB-toets.</t>
        </r>
      </text>
    </comment>
  </commentList>
</comments>
</file>

<file path=xl/sharedStrings.xml><?xml version="1.0" encoding="utf-8"?>
<sst xmlns="http://schemas.openxmlformats.org/spreadsheetml/2006/main" count="41" uniqueCount="38">
  <si>
    <t>[Bedrijfsnaam]</t>
  </si>
  <si>
    <t>[Adres], [Postcode] [Plaats]</t>
  </si>
  <si>
    <t>[Telefoon], [E-mail], [Web]</t>
  </si>
  <si>
    <t>Begin</t>
  </si>
  <si>
    <t>Maandelijks
gemiddelde</t>
  </si>
  <si>
    <t>Overzicht</t>
  </si>
  <si>
    <t>Begin
boekjaar:</t>
  </si>
  <si>
    <t>Lening/overige contanten</t>
  </si>
  <si>
    <t>Reparatie en onderhoud</t>
  </si>
  <si>
    <t>Reclame</t>
  </si>
  <si>
    <t>Huur</t>
  </si>
  <si>
    <t>Nutsvoorzieningen</t>
  </si>
  <si>
    <t>Overige (specificeren)</t>
  </si>
  <si>
    <t>Aankoop kapitaalgoederen (specificeren)</t>
  </si>
  <si>
    <t>Overige aanloopkosten</t>
  </si>
  <si>
    <t>Verkoopvolume (euro's)</t>
  </si>
  <si>
    <t>Debiteuren</t>
  </si>
  <si>
    <t>Afschrijving</t>
  </si>
  <si>
    <t>Benodigdheden (kantoor/bedrijf)</t>
  </si>
  <si>
    <t>Dubieuze debiteuren (einde van de maand)</t>
  </si>
  <si>
    <t>Crediteuren (einde van de maand)</t>
  </si>
  <si>
    <t>Liquiditeitenbegroting</t>
  </si>
  <si>
    <t>Ontvangsten</t>
  </si>
  <si>
    <t>Uitgaven</t>
  </si>
  <si>
    <t>Optie: Overige belangrijke zaken (niet-cashflowgegevens)</t>
  </si>
  <si>
    <t>Betaling rente lening(en)</t>
  </si>
  <si>
    <t>Totale ontvangsten</t>
  </si>
  <si>
    <t>Totale uitgaven</t>
  </si>
  <si>
    <t>Af te dragen BTW</t>
  </si>
  <si>
    <t>Ontvangen BTW</t>
  </si>
  <si>
    <t>Af te dragen Loonheffing(en) en overige sociale premies</t>
  </si>
  <si>
    <t>Opname eigenaren</t>
  </si>
  <si>
    <t>Omzet</t>
  </si>
  <si>
    <t>Aankopen</t>
  </si>
  <si>
    <t>Brutolonen</t>
  </si>
  <si>
    <t>Betaling aflossing lening(en)</t>
  </si>
  <si>
    <r>
      <t xml:space="preserve">Saldo </t>
    </r>
    <r>
      <rPr>
        <sz val="10"/>
        <color indexed="8"/>
        <rFont val="Trebuchet MS"/>
        <family val="2"/>
      </rPr>
      <t>begin van de maand</t>
    </r>
  </si>
  <si>
    <r>
      <t xml:space="preserve">Saldo </t>
    </r>
    <r>
      <rPr>
        <sz val="10"/>
        <color indexed="8"/>
        <rFont val="Trebuchet MS"/>
        <family val="2"/>
      </rPr>
      <t>einde van de maand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</si>
</sst>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€&quot;\ * #,##0.00_-;_-&quot;€&quot;\ * #,##0.00\-;_-&quot;€&quot;\ * &quot;-&quot;??_-;_-@_-"/>
    <numFmt numFmtId="165" formatCode="mmmm"/>
  </numFmts>
  <fonts count="22" x14ac:knownFonts="1">
    <font>
      <sz val="12"/>
      <color theme="1"/>
      <name val="Franklin Gothic Book"/>
      <family val="2"/>
    </font>
    <font>
      <sz val="8"/>
      <name val="Franklin Gothic Book"/>
      <family val="2"/>
    </font>
    <font>
      <sz val="12"/>
      <color theme="0"/>
      <name val="Franklin Gothic Book"/>
      <family val="2"/>
    </font>
    <font>
      <b/>
      <sz val="12"/>
      <color theme="1" tint="0.24994659260841701"/>
      <name val="Franklin Gothic Book"/>
      <family val="2"/>
    </font>
    <font>
      <b/>
      <sz val="14"/>
      <color theme="1" tint="0.24994659260841701"/>
      <name val="Franklin Gothic Book"/>
      <family val="2"/>
    </font>
    <font>
      <b/>
      <sz val="22"/>
      <color theme="1" tint="0.24994659260841701"/>
      <name val="Franklin Gothic Medium"/>
      <family val="2"/>
    </font>
    <font>
      <u/>
      <sz val="12"/>
      <color theme="10"/>
      <name val="Franklin Gothic Book"/>
      <family val="2"/>
    </font>
    <font>
      <u/>
      <sz val="12"/>
      <color theme="11"/>
      <name val="Franklin Gothic Book"/>
      <family val="2"/>
    </font>
    <font>
      <b/>
      <sz val="22"/>
      <color indexed="63"/>
      <name val="Trebuchet MS"/>
      <family val="2"/>
    </font>
    <font>
      <b/>
      <sz val="22"/>
      <color theme="1" tint="0.24994659260841701"/>
      <name val="Trebuchet MS"/>
      <family val="2"/>
    </font>
    <font>
      <b/>
      <sz val="14"/>
      <color theme="1" tint="0.24994659260841701"/>
      <name val="Trebuchet MS"/>
      <family val="2"/>
    </font>
    <font>
      <b/>
      <sz val="14"/>
      <color indexed="63"/>
      <name val="Trebuchet MS"/>
      <family val="2"/>
    </font>
    <font>
      <sz val="12"/>
      <color indexed="8"/>
      <name val="Trebuchet MS"/>
      <family val="2"/>
    </font>
    <font>
      <b/>
      <sz val="12"/>
      <color indexed="9"/>
      <name val="Trebuchet MS"/>
      <family val="2"/>
    </font>
    <font>
      <sz val="12"/>
      <color indexed="9"/>
      <name val="Trebuchet MS"/>
      <family val="2"/>
    </font>
    <font>
      <sz val="12"/>
      <color theme="0"/>
      <name val="Trebuchet MS"/>
      <family val="2"/>
    </font>
    <font>
      <b/>
      <sz val="12"/>
      <color indexed="8"/>
      <name val="Trebuchet MS"/>
      <family val="2"/>
    </font>
    <font>
      <b/>
      <sz val="12"/>
      <color theme="1" tint="0.24994659260841701"/>
      <name val="Trebuchet MS"/>
      <family val="2"/>
    </font>
    <font>
      <b/>
      <sz val="12"/>
      <color indexed="63"/>
      <name val="Trebuchet MS"/>
      <family val="2"/>
    </font>
    <font>
      <sz val="12"/>
      <color theme="1"/>
      <name val="Trebuchet MS"/>
      <family val="2"/>
    </font>
    <font>
      <sz val="10"/>
      <color indexed="8"/>
      <name val="Trebuchet MS"/>
      <family val="2"/>
    </font>
    <font>
      <b/>
      <sz val="9"/>
      <color rgb="FF000000"/>
      <name val="Genev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</patternFill>
    </fill>
    <fill>
      <patternFill patternType="solid">
        <fgColor rgb="FF44A9C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-0.24994659260841701"/>
      </bottom>
      <diagonal/>
    </border>
  </borders>
  <cellStyleXfs count="16">
    <xf numFmtId="0" fontId="0" fillId="0" borderId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Protection="0">
      <alignment horizontal="right"/>
    </xf>
    <xf numFmtId="0" fontId="4" fillId="0" borderId="2" applyNumberFormat="0" applyFill="0" applyAlignment="0" applyProtection="0"/>
    <xf numFmtId="0" fontId="5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8" fillId="0" borderId="2" xfId="5" applyFont="1" applyFill="1" applyAlignment="1"/>
    <xf numFmtId="0" fontId="9" fillId="0" borderId="2" xfId="5" applyFont="1" applyFill="1" applyAlignment="1"/>
    <xf numFmtId="0" fontId="9" fillId="0" borderId="2" xfId="5" applyFont="1" applyFill="1"/>
    <xf numFmtId="0" fontId="9" fillId="0" borderId="2" xfId="5" applyFont="1"/>
    <xf numFmtId="0" fontId="10" fillId="0" borderId="2" xfId="4" applyFont="1" applyFill="1"/>
    <xf numFmtId="0" fontId="11" fillId="0" borderId="2" xfId="4" applyFont="1" applyFill="1" applyAlignment="1">
      <alignment horizontal="right" vertical="center" wrapText="1"/>
    </xf>
    <xf numFmtId="17" fontId="10" fillId="0" borderId="2" xfId="4" applyNumberFormat="1" applyFont="1" applyFill="1" applyAlignment="1">
      <alignment horizontal="center" vertical="center"/>
    </xf>
    <xf numFmtId="0" fontId="12" fillId="0" borderId="0" xfId="0" applyFont="1" applyFill="1" applyBorder="1"/>
    <xf numFmtId="0" fontId="14" fillId="5" borderId="0" xfId="1" applyFont="1" applyFill="1" applyBorder="1" applyAlignment="1">
      <alignment horizontal="left" vertical="center"/>
    </xf>
    <xf numFmtId="0" fontId="15" fillId="5" borderId="0" xfId="1" applyFont="1" applyFill="1" applyBorder="1" applyAlignment="1">
      <alignment horizontal="left" vertical="center"/>
    </xf>
    <xf numFmtId="0" fontId="15" fillId="5" borderId="0" xfId="1" applyFont="1" applyFill="1" applyBorder="1"/>
    <xf numFmtId="0" fontId="15" fillId="5" borderId="0" xfId="1" applyFont="1" applyFill="1" applyBorder="1" applyAlignment="1">
      <alignment horizontal="right"/>
    </xf>
    <xf numFmtId="17" fontId="15" fillId="5" borderId="0" xfId="1" applyNumberFormat="1" applyFont="1" applyFill="1" applyBorder="1" applyAlignment="1">
      <alignment horizontal="center"/>
    </xf>
    <xf numFmtId="0" fontId="14" fillId="5" borderId="0" xfId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right"/>
    </xf>
    <xf numFmtId="17" fontId="16" fillId="0" borderId="0" xfId="0" applyNumberFormat="1" applyFont="1" applyFill="1" applyBorder="1" applyAlignment="1">
      <alignment horizontal="center"/>
    </xf>
    <xf numFmtId="0" fontId="17" fillId="3" borderId="1" xfId="3" applyFont="1">
      <alignment horizontal="right"/>
    </xf>
    <xf numFmtId="0" fontId="18" fillId="3" borderId="1" xfId="3" applyFont="1">
      <alignment horizontal="right"/>
    </xf>
    <xf numFmtId="17" fontId="17" fillId="3" borderId="1" xfId="3" applyNumberFormat="1" applyFont="1">
      <alignment horizontal="right"/>
    </xf>
    <xf numFmtId="165" fontId="18" fillId="3" borderId="1" xfId="3" applyNumberFormat="1" applyFont="1" applyAlignment="1">
      <alignment horizontal="right" wrapText="1"/>
    </xf>
    <xf numFmtId="165" fontId="18" fillId="3" borderId="1" xfId="3" applyNumberFormat="1" applyFont="1" applyAlignment="1">
      <alignment horizontal="center"/>
    </xf>
    <xf numFmtId="0" fontId="16" fillId="0" borderId="0" xfId="0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/>
    </xf>
    <xf numFmtId="3" fontId="19" fillId="0" borderId="0" xfId="0" applyNumberFormat="1" applyFont="1" applyFill="1" applyBorder="1" applyAlignment="1">
      <alignment vertical="center"/>
    </xf>
    <xf numFmtId="0" fontId="11" fillId="0" borderId="2" xfId="4" applyFont="1"/>
    <xf numFmtId="0" fontId="10" fillId="0" borderId="2" xfId="4" applyFont="1"/>
    <xf numFmtId="164" fontId="12" fillId="0" borderId="0" xfId="0" applyNumberFormat="1" applyFont="1" applyFill="1" applyBorder="1" applyAlignment="1">
      <alignment vertical="center"/>
    </xf>
    <xf numFmtId="38" fontId="12" fillId="0" borderId="0" xfId="0" applyNumberFormat="1" applyFont="1" applyFill="1" applyBorder="1" applyAlignment="1">
      <alignment vertical="center"/>
    </xf>
    <xf numFmtId="164" fontId="19" fillId="0" borderId="0" xfId="0" applyNumberFormat="1" applyFont="1" applyFill="1" applyBorder="1" applyAlignment="1">
      <alignment vertical="center"/>
    </xf>
    <xf numFmtId="38" fontId="19" fillId="0" borderId="0" xfId="0" applyNumberFormat="1" applyFont="1" applyFill="1" applyBorder="1" applyAlignment="1">
      <alignment vertical="center"/>
    </xf>
    <xf numFmtId="164" fontId="10" fillId="0" borderId="2" xfId="4" applyNumberFormat="1" applyFont="1"/>
    <xf numFmtId="0" fontId="19" fillId="0" borderId="0" xfId="0" applyFont="1" applyFill="1" applyBorder="1" applyAlignment="1">
      <alignment vertical="center" wrapText="1"/>
    </xf>
    <xf numFmtId="38" fontId="19" fillId="0" borderId="0" xfId="0" applyNumberFormat="1" applyFont="1" applyFill="1" applyBorder="1" applyAlignment="1">
      <alignment vertical="center"/>
    </xf>
    <xf numFmtId="9" fontId="19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164" fontId="12" fillId="0" borderId="0" xfId="0" applyNumberFormat="1" applyFont="1" applyFill="1" applyBorder="1"/>
    <xf numFmtId="38" fontId="12" fillId="0" borderId="0" xfId="0" applyNumberFormat="1" applyFont="1" applyFill="1" applyBorder="1"/>
    <xf numFmtId="0" fontId="11" fillId="0" borderId="2" xfId="4" applyFont="1" applyFill="1"/>
    <xf numFmtId="0" fontId="10" fillId="0" borderId="2" xfId="4" applyFont="1" applyFill="1"/>
    <xf numFmtId="0" fontId="13" fillId="5" borderId="0" xfId="1" applyFont="1" applyFill="1" applyBorder="1" applyAlignment="1">
      <alignment horizontal="left" vertical="center"/>
    </xf>
  </cellXfs>
  <cellStyles count="16">
    <cellStyle name="60% - Accent1" xfId="1" builtinId="32" customBuiltin="1"/>
    <cellStyle name="60% - Accent5" xfId="2" builtinId="48" customBuilti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Kop 2" xfId="3" builtinId="17" customBuiltin="1"/>
    <cellStyle name="Kop 3" xfId="4" builtinId="18" customBuiltin="1"/>
    <cellStyle name="Standaard" xfId="0" builtinId="0" customBuiltin="1"/>
    <cellStyle name="Titel" xfId="5" builtinId="15" customBuiltin="1"/>
  </cellStyles>
  <dxfs count="179">
    <dxf>
      <font>
        <strike val="0"/>
        <outline val="0"/>
        <shadow val="0"/>
        <u val="none"/>
        <vertAlign val="baseline"/>
        <name val="Trebuchet MS"/>
        <scheme val="none"/>
      </font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</dxf>
    <dxf>
      <font>
        <strike val="0"/>
        <outline val="0"/>
        <shadow val="0"/>
        <u val="none"/>
        <vertAlign val="baseline"/>
        <name val="Trebuchet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6" formatCode="#,##0_);[Red]\(#,##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numFmt numFmtId="164" formatCode="_-&quot;€&quot;\ * #,##0.00_-;_-&quot;€&quot;\ * #,##0.00\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6" formatCode="#,##0_);[Red]\(#,##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numFmt numFmtId="164" formatCode="_-&quot;€&quot;\ * #,##0.00_-;_-&quot;€&quot;\ * #,##0.00\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6" formatCode="#,##0_);[Red]\(#,##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numFmt numFmtId="164" formatCode="_-&quot;€&quot;\ * #,##0.00_-;_-&quot;€&quot;\ * #,##0.00\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6" formatCode="#,##0_);[Red]\(#,##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numFmt numFmtId="164" formatCode="_-&quot;€&quot;\ * #,##0.00_-;_-&quot;€&quot;\ * #,##0.00\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6" formatCode="#,##0_);[Red]\(#,##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numFmt numFmtId="164" formatCode="_-&quot;€&quot;\ * #,##0.00_-;_-&quot;€&quot;\ * #,##0.00\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6" formatCode="#,##0_);[Red]\(#,##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numFmt numFmtId="164" formatCode="_-&quot;€&quot;\ * #,##0.00_-;_-&quot;€&quot;\ * #,##0.00\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6" formatCode="#,##0_);[Red]\(#,##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numFmt numFmtId="164" formatCode="_-&quot;€&quot;\ * #,##0.00_-;_-&quot;€&quot;\ * #,##0.00\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6" formatCode="#,##0_);[Red]\(#,##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numFmt numFmtId="164" formatCode="_-&quot;€&quot;\ * #,##0.00_-;_-&quot;€&quot;\ * #,##0.00\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6" formatCode="#,##0_);[Red]\(#,##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numFmt numFmtId="164" formatCode="_-&quot;€&quot;\ * #,##0.00_-;_-&quot;€&quot;\ * #,##0.00\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6" formatCode="#,##0_);[Red]\(#,##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numFmt numFmtId="164" formatCode="_-&quot;€&quot;\ * #,##0.00_-;_-&quot;€&quot;\ * #,##0.00\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6" formatCode="#,##0_);[Red]\(#,##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numFmt numFmtId="164" formatCode="_-&quot;€&quot;\ * #,##0.00_-;_-&quot;€&quot;\ * #,##0.00\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6" formatCode="#,##0_);[Red]\(#,##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numFmt numFmtId="164" formatCode="_-&quot;€&quot;\ * #,##0.00_-;_-&quot;€&quot;\ * #,##0.00\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6" formatCode="#,##0_);[Red]\(#,##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numFmt numFmtId="164" formatCode="_-&quot;€&quot;\ * #,##0.00_-;_-&quot;€&quot;\ * #,##0.00\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6" formatCode="#,##0_);[Red]\(#,##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</dxf>
    <dxf>
      <font>
        <strike val="0"/>
        <outline val="0"/>
        <shadow val="0"/>
        <u val="none"/>
        <vertAlign val="baseline"/>
        <name val="Trebuchet MS"/>
        <scheme val="none"/>
      </font>
    </dxf>
    <dxf>
      <font>
        <strike val="0"/>
        <outline val="0"/>
        <shadow val="0"/>
        <u val="none"/>
        <vertAlign val="baseline"/>
        <name val="Trebuchet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166" formatCode="#,##0_-;[Red]#,##0\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rebuchet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rebuchet MS"/>
        <scheme val="none"/>
      </font>
      <numFmt numFmtId="164" formatCode="_-&quot;€&quot;\ * #,##0.00_-;_-&quot;€&quot;\ * #,##0.00\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rebuchet MS"/>
        <scheme val="none"/>
      </font>
      <numFmt numFmtId="164" formatCode="_-&quot;€&quot;\ * #,##0.00_-;_-&quot;€&quot;\ * #,##0.00\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rebuchet MS"/>
        <scheme val="none"/>
      </font>
      <numFmt numFmtId="164" formatCode="_-&quot;€&quot;\ * #,##0.00_-;_-&quot;€&quot;\ * #,##0.00\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rebuchet MS"/>
        <scheme val="none"/>
      </font>
      <numFmt numFmtId="164" formatCode="_-&quot;€&quot;\ * #,##0.00_-;_-&quot;€&quot;\ * #,##0.00\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rebuchet MS"/>
        <scheme val="none"/>
      </font>
      <numFmt numFmtId="164" formatCode="_-&quot;€&quot;\ * #,##0.00_-;_-&quot;€&quot;\ * #,##0.00\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rebuchet MS"/>
        <scheme val="none"/>
      </font>
      <numFmt numFmtId="164" formatCode="_-&quot;€&quot;\ * #,##0.00_-;_-&quot;€&quot;\ * #,##0.00\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rebuchet MS"/>
        <scheme val="none"/>
      </font>
      <numFmt numFmtId="164" formatCode="_-&quot;€&quot;\ * #,##0.00_-;_-&quot;€&quot;\ * #,##0.00\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rebuchet MS"/>
        <scheme val="none"/>
      </font>
      <numFmt numFmtId="164" formatCode="_-&quot;€&quot;\ * #,##0.00_-;_-&quot;€&quot;\ * #,##0.00\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rebuchet MS"/>
        <scheme val="none"/>
      </font>
      <numFmt numFmtId="164" formatCode="_-&quot;€&quot;\ * #,##0.00_-;_-&quot;€&quot;\ * #,##0.00\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rebuchet MS"/>
        <scheme val="none"/>
      </font>
      <numFmt numFmtId="164" formatCode="_-&quot;€&quot;\ * #,##0.00_-;_-&quot;€&quot;\ * #,##0.00\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rebuchet MS"/>
        <scheme val="none"/>
      </font>
      <numFmt numFmtId="164" formatCode="_-&quot;€&quot;\ * #,##0.00_-;_-&quot;€&quot;\ * #,##0.00\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rebuchet MS"/>
        <scheme val="none"/>
      </font>
      <numFmt numFmtId="164" formatCode="_-&quot;€&quot;\ * #,##0.00_-;_-&quot;€&quot;\ * #,##0.00\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rebuchet MS"/>
        <scheme val="none"/>
      </font>
      <numFmt numFmtId="164" formatCode="_-&quot;€&quot;\ * #,##0.00_-;_-&quot;€&quot;\ * #,##0.00\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Trebuchet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</dxf>
    <dxf>
      <font>
        <strike val="0"/>
        <outline val="0"/>
        <shadow val="0"/>
        <u val="none"/>
        <vertAlign val="baseline"/>
        <name val="Trebuchet MS"/>
        <scheme val="none"/>
      </font>
    </dxf>
    <dxf>
      <font>
        <strike val="0"/>
        <outline val="0"/>
        <shadow val="0"/>
        <u val="none"/>
        <vertAlign val="baseline"/>
        <name val="Trebuchet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164" formatCode="_-&quot;€&quot;\ * #,##0.00_-;_-&quot;€&quot;\ * #,##0.00\-;_-&quot;€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rebuchet M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color rgb="FFFF0000"/>
      </font>
    </dxf>
    <dxf>
      <font>
        <color rgb="FFFF0000"/>
      </font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color theme="4" tint="-0.249977111117893"/>
      </font>
      <border>
        <top style="thin">
          <color theme="4"/>
        </top>
      </border>
    </dxf>
    <dxf>
      <font>
        <b/>
        <color theme="4" tint="-0.249977111117893"/>
      </font>
      <border>
        <bottom style="thin">
          <color theme="4"/>
        </bottom>
      </border>
    </dxf>
    <dxf>
      <font>
        <color theme="1" tint="0.24994659260841701"/>
      </font>
      <border>
        <top style="thin">
          <color theme="4"/>
        </top>
        <bottom style="thin">
          <color theme="4"/>
        </bottom>
      </border>
    </dxf>
  </dxfs>
  <tableStyles count="1" defaultTableStyle="TableStyleMedium2" defaultPivotStyle="PivotStyleLight16">
    <tableStyle name="Cash Flow Table" pivot="0" count="7" xr9:uid="{00000000-0011-0000-FFFF-FFFF00000000}">
      <tableStyleElement type="wholeTable" dxfId="178"/>
      <tableStyleElement type="headerRow" dxfId="177"/>
      <tableStyleElement type="totalRow" dxfId="176"/>
      <tableStyleElement type="firstColumn" dxfId="175"/>
      <tableStyleElement type="lastColumn" dxfId="174"/>
      <tableStyleElement type="firstRowStripe" dxfId="173"/>
      <tableStyleElement type="firstColumnStripe" dxfId="17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ummary" displayName="Summary" ref="A9:P12" headerRowCount="0" totalsRowShown="0" headerRowDxfId="169" dataDxfId="168">
  <tableColumns count="16">
    <tableColumn id="1" xr3:uid="{00000000-0010-0000-0000-000001000000}" name="Column1" headerRowDxfId="167" dataDxfId="166"/>
    <tableColumn id="2" xr3:uid="{00000000-0010-0000-0000-000002000000}" name="Column2" headerRowDxfId="165" dataDxfId="164">
      <calculatedColumnFormula>(B8-maandbegroting!$B$34)</calculatedColumnFormula>
    </tableColumn>
    <tableColumn id="3" xr3:uid="{00000000-0010-0000-0000-000003000000}" name="Column3" headerRowDxfId="163" dataDxfId="162">
      <calculatedColumnFormula>(C8-maandbegroting!$C$34)</calculatedColumnFormula>
    </tableColumn>
    <tableColumn id="4" xr3:uid="{00000000-0010-0000-0000-000004000000}" name="Column4" headerRowDxfId="161" dataDxfId="160">
      <calculatedColumnFormula>(D8-maandbegroting!$D$34)</calculatedColumnFormula>
    </tableColumn>
    <tableColumn id="5" xr3:uid="{00000000-0010-0000-0000-000005000000}" name="Column5" headerRowDxfId="159" dataDxfId="158">
      <calculatedColumnFormula>(E8-maandbegroting!$E$34)</calculatedColumnFormula>
    </tableColumn>
    <tableColumn id="6" xr3:uid="{00000000-0010-0000-0000-000006000000}" name="Column6" headerRowDxfId="157" dataDxfId="156">
      <calculatedColumnFormula>(F8-maandbegroting!$F$34)</calculatedColumnFormula>
    </tableColumn>
    <tableColumn id="7" xr3:uid="{00000000-0010-0000-0000-000007000000}" name="Column7" headerRowDxfId="155" dataDxfId="154">
      <calculatedColumnFormula>(G8-maandbegroting!$G$34)</calculatedColumnFormula>
    </tableColumn>
    <tableColumn id="8" xr3:uid="{00000000-0010-0000-0000-000008000000}" name="Column8" headerRowDxfId="153" dataDxfId="152">
      <calculatedColumnFormula>(H8-maandbegroting!$H$34)</calculatedColumnFormula>
    </tableColumn>
    <tableColumn id="9" xr3:uid="{00000000-0010-0000-0000-000009000000}" name="Column9" headerRowDxfId="151" dataDxfId="150">
      <calculatedColumnFormula>(I8-maandbegroting!$I$34)</calculatedColumnFormula>
    </tableColumn>
    <tableColumn id="10" xr3:uid="{00000000-0010-0000-0000-00000A000000}" name="Column10" headerRowDxfId="149" dataDxfId="148">
      <calculatedColumnFormula>(J8-maandbegroting!$J$34)</calculatedColumnFormula>
    </tableColumn>
    <tableColumn id="11" xr3:uid="{00000000-0010-0000-0000-00000B000000}" name="Column11" headerRowDxfId="147" dataDxfId="146">
      <calculatedColumnFormula>(K8-maandbegroting!$K$34)</calculatedColumnFormula>
    </tableColumn>
    <tableColumn id="12" xr3:uid="{00000000-0010-0000-0000-00000C000000}" name="Column12" headerRowDxfId="145" dataDxfId="144">
      <calculatedColumnFormula>(L8-maandbegroting!$L$34)</calculatedColumnFormula>
    </tableColumn>
    <tableColumn id="13" xr3:uid="{00000000-0010-0000-0000-00000D000000}" name="Column13" headerRowDxfId="143" dataDxfId="142">
      <calculatedColumnFormula>(M8-maandbegroting!$M$34)</calculatedColumnFormula>
    </tableColumn>
    <tableColumn id="14" xr3:uid="{00000000-0010-0000-0000-00000E000000}" name="Column14" headerRowDxfId="141" dataDxfId="140">
      <calculatedColumnFormula>(N8-maandbegroting!$N$34)</calculatedColumnFormula>
    </tableColumn>
    <tableColumn id="15" xr3:uid="{00000000-0010-0000-0000-00000F000000}" name="Column15" headerRowDxfId="139" dataDxfId="138">
      <calculatedColumnFormula>IFERROR(AVERAGE(maandbegroting!$C9:$N9),"")</calculatedColumnFormula>
    </tableColumn>
    <tableColumn id="16" xr3:uid="{00000000-0010-0000-0000-000010000000}" name="Column16" headerRowDxfId="137" dataDxfId="136"/>
  </tableColumns>
  <tableStyleInfo name="Cash Flow 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Receipts" displayName="Receipts" ref="A15:P18" headerRowCount="0" totalsRowCount="1" headerRowDxfId="135" dataDxfId="134" totalsRowDxfId="133">
  <tableColumns count="16">
    <tableColumn id="1" xr3:uid="{00000000-0010-0000-0100-000001000000}" name="Column1" totalsRowLabel="Totale ontvangsten" headerRowDxfId="132" dataDxfId="131" totalsRowDxfId="130"/>
    <tableColumn id="2" xr3:uid="{00000000-0010-0000-0100-000002000000}" name="Column2" headerRowDxfId="129" dataDxfId="128" totalsRowDxfId="127"/>
    <tableColumn id="3" xr3:uid="{00000000-0010-0000-0100-000003000000}" name="Column3" totalsRowFunction="sum" headerRowDxfId="126" dataDxfId="125" totalsRowDxfId="124"/>
    <tableColumn id="4" xr3:uid="{00000000-0010-0000-0100-000004000000}" name="Column4" totalsRowFunction="sum" headerRowDxfId="123" dataDxfId="122" totalsRowDxfId="121"/>
    <tableColumn id="5" xr3:uid="{00000000-0010-0000-0100-000005000000}" name="Column5" totalsRowFunction="sum" headerRowDxfId="120" dataDxfId="119" totalsRowDxfId="118"/>
    <tableColumn id="6" xr3:uid="{00000000-0010-0000-0100-000006000000}" name="Column6" totalsRowFunction="sum" headerRowDxfId="117" dataDxfId="116" totalsRowDxfId="115"/>
    <tableColumn id="7" xr3:uid="{00000000-0010-0000-0100-000007000000}" name="Column7" totalsRowFunction="sum" headerRowDxfId="114" dataDxfId="113" totalsRowDxfId="112"/>
    <tableColumn id="8" xr3:uid="{00000000-0010-0000-0100-000008000000}" name="Column8" totalsRowFunction="sum" headerRowDxfId="111" dataDxfId="110" totalsRowDxfId="109"/>
    <tableColumn id="9" xr3:uid="{00000000-0010-0000-0100-000009000000}" name="Column9" totalsRowFunction="sum" headerRowDxfId="108" dataDxfId="107" totalsRowDxfId="106"/>
    <tableColumn id="10" xr3:uid="{00000000-0010-0000-0100-00000A000000}" name="Column10" totalsRowFunction="sum" headerRowDxfId="105" dataDxfId="104" totalsRowDxfId="103"/>
    <tableColumn id="11" xr3:uid="{00000000-0010-0000-0100-00000B000000}" name="Column11" totalsRowFunction="sum" headerRowDxfId="102" dataDxfId="101" totalsRowDxfId="100"/>
    <tableColumn id="12" xr3:uid="{00000000-0010-0000-0100-00000C000000}" name="Column12" totalsRowFunction="sum" headerRowDxfId="99" dataDxfId="98" totalsRowDxfId="97"/>
    <tableColumn id="13" xr3:uid="{00000000-0010-0000-0100-00000D000000}" name="Column13" totalsRowFunction="sum" headerRowDxfId="96" dataDxfId="95" totalsRowDxfId="94"/>
    <tableColumn id="14" xr3:uid="{00000000-0010-0000-0100-00000E000000}" name="Column14" totalsRowFunction="sum" headerRowDxfId="93" dataDxfId="92" totalsRowDxfId="91"/>
    <tableColumn id="15" xr3:uid="{00000000-0010-0000-0100-00000F000000}" name="Column15" totalsRowFunction="custom" headerRowDxfId="90" dataDxfId="89" totalsRowDxfId="88">
      <calculatedColumnFormula>IFERROR(AVERAGE(maandbegroting!$C15:$N15),"")</calculatedColumnFormula>
      <totalsRowFormula>IFERROR(AVERAGE(C18:N18),"")</totalsRowFormula>
    </tableColumn>
    <tableColumn id="16" xr3:uid="{00000000-0010-0000-0100-000010000000}" name="Column16" headerRowDxfId="87" dataDxfId="86" totalsRowDxfId="85"/>
  </tableColumns>
  <tableStyleInfo name="Cash Flow 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PaidOut" displayName="PaidOut" ref="A21:P37" headerRowCount="0" totalsRowCount="1" headerRowDxfId="84" dataDxfId="83" totalsRowDxfId="82">
  <tableColumns count="16">
    <tableColumn id="1" xr3:uid="{00000000-0010-0000-0200-000001000000}" name="Column1" totalsRowLabel="Totale uitgaven" headerRowDxfId="81" dataDxfId="80" totalsRowDxfId="79"/>
    <tableColumn id="2" xr3:uid="{00000000-0010-0000-0200-000002000000}" name="Column2" headerRowDxfId="78" dataDxfId="77" totalsRowDxfId="76"/>
    <tableColumn id="3" xr3:uid="{00000000-0010-0000-0200-000003000000}" name="Column3" totalsRowFunction="sum" headerRowDxfId="75" dataDxfId="74" totalsRowDxfId="73"/>
    <tableColumn id="4" xr3:uid="{00000000-0010-0000-0200-000004000000}" name="Column4" totalsRowFunction="sum" headerRowDxfId="72" dataDxfId="71" totalsRowDxfId="70"/>
    <tableColumn id="5" xr3:uid="{00000000-0010-0000-0200-000005000000}" name="Column5" totalsRowFunction="sum" headerRowDxfId="69" dataDxfId="68" totalsRowDxfId="67"/>
    <tableColumn id="6" xr3:uid="{00000000-0010-0000-0200-000006000000}" name="Column6" totalsRowFunction="sum" headerRowDxfId="66" dataDxfId="65" totalsRowDxfId="64"/>
    <tableColumn id="7" xr3:uid="{00000000-0010-0000-0200-000007000000}" name="Column7" totalsRowFunction="sum" headerRowDxfId="63" dataDxfId="62" totalsRowDxfId="61"/>
    <tableColumn id="8" xr3:uid="{00000000-0010-0000-0200-000008000000}" name="Column8" totalsRowFunction="sum" headerRowDxfId="60" dataDxfId="59" totalsRowDxfId="58"/>
    <tableColumn id="9" xr3:uid="{00000000-0010-0000-0200-000009000000}" name="Column9" totalsRowFunction="sum" headerRowDxfId="57" dataDxfId="56" totalsRowDxfId="55"/>
    <tableColumn id="10" xr3:uid="{00000000-0010-0000-0200-00000A000000}" name="Column10" totalsRowFunction="sum" headerRowDxfId="54" dataDxfId="53" totalsRowDxfId="52"/>
    <tableColumn id="11" xr3:uid="{00000000-0010-0000-0200-00000B000000}" name="Column11" totalsRowFunction="sum" headerRowDxfId="51" dataDxfId="50" totalsRowDxfId="49"/>
    <tableColumn id="12" xr3:uid="{00000000-0010-0000-0200-00000C000000}" name="Column12" totalsRowFunction="sum" headerRowDxfId="48" dataDxfId="47" totalsRowDxfId="46"/>
    <tableColumn id="13" xr3:uid="{00000000-0010-0000-0200-00000D000000}" name="Column13" totalsRowFunction="sum" headerRowDxfId="45" dataDxfId="44" totalsRowDxfId="43"/>
    <tableColumn id="14" xr3:uid="{00000000-0010-0000-0200-00000E000000}" name="Column14" totalsRowFunction="sum" headerRowDxfId="42" dataDxfId="41" totalsRowDxfId="40"/>
    <tableColumn id="15" xr3:uid="{00000000-0010-0000-0200-00000F000000}" name="Column15" totalsRowFunction="custom" headerRowDxfId="39" dataDxfId="38" totalsRowDxfId="37">
      <calculatedColumnFormula>IFERROR(AVERAGE(maandbegroting!$C21:$N21),"")</calculatedColumnFormula>
      <totalsRowFormula>IFERROR(AVERAGE(C37:N37),"")</totalsRowFormula>
    </tableColumn>
    <tableColumn id="16" xr3:uid="{00000000-0010-0000-0200-000010000000}" name="Column16" headerRowDxfId="36" dataDxfId="35" totalsRowDxfId="34"/>
  </tableColumns>
  <tableStyleInfo name="Cash Flow Tab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OpData" displayName="OpData" ref="A42:P46" headerRowCount="0" totalsRowShown="0" headerRowDxfId="33" dataDxfId="32">
  <tableColumns count="16">
    <tableColumn id="1" xr3:uid="{00000000-0010-0000-0300-000001000000}" name="Column1" headerRowDxfId="31" dataDxfId="30"/>
    <tableColumn id="2" xr3:uid="{00000000-0010-0000-0300-000002000000}" name="Column2" headerRowDxfId="29" dataDxfId="28"/>
    <tableColumn id="3" xr3:uid="{00000000-0010-0000-0300-000003000000}" name="Column3" headerRowDxfId="27" dataDxfId="26"/>
    <tableColumn id="4" xr3:uid="{00000000-0010-0000-0300-000004000000}" name="Column4" headerRowDxfId="25" dataDxfId="24"/>
    <tableColumn id="5" xr3:uid="{00000000-0010-0000-0300-000005000000}" name="Column5" headerRowDxfId="23" dataDxfId="22"/>
    <tableColumn id="6" xr3:uid="{00000000-0010-0000-0300-000006000000}" name="Column6" headerRowDxfId="21" dataDxfId="20"/>
    <tableColumn id="7" xr3:uid="{00000000-0010-0000-0300-000007000000}" name="Column7" headerRowDxfId="19" dataDxfId="18"/>
    <tableColumn id="8" xr3:uid="{00000000-0010-0000-0300-000008000000}" name="Column8" headerRowDxfId="17" dataDxfId="16"/>
    <tableColumn id="9" xr3:uid="{00000000-0010-0000-0300-000009000000}" name="Column9" headerRowDxfId="15" dataDxfId="14"/>
    <tableColumn id="10" xr3:uid="{00000000-0010-0000-0300-00000A000000}" name="Column10" headerRowDxfId="13" dataDxfId="12"/>
    <tableColumn id="11" xr3:uid="{00000000-0010-0000-0300-00000B000000}" name="Column11" headerRowDxfId="11" dataDxfId="10"/>
    <tableColumn id="12" xr3:uid="{00000000-0010-0000-0300-00000C000000}" name="Column12" headerRowDxfId="9" dataDxfId="8"/>
    <tableColumn id="13" xr3:uid="{00000000-0010-0000-0300-00000D000000}" name="Column13" headerRowDxfId="7" dataDxfId="6"/>
    <tableColumn id="14" xr3:uid="{00000000-0010-0000-0300-00000E000000}" name="Column14" headerRowDxfId="5" dataDxfId="4"/>
    <tableColumn id="15" xr3:uid="{00000000-0010-0000-0300-00000F000000}" name="Column15" headerRowDxfId="3" dataDxfId="2">
      <calculatedColumnFormula>IFERROR(AVERAGE(maandbegroting!$C42:$N42),"")</calculatedColumnFormula>
    </tableColumn>
    <tableColumn id="16" xr3:uid="{00000000-0010-0000-0300-000010000000}" name="Column16" headerRowDxfId="1" dataDxfId="0"/>
  </tableColumns>
  <tableStyleInfo name="Cash Flow Table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ngles">
  <a:themeElements>
    <a:clrScheme name="Angles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Angles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微软雅黑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/>
        <a:ea typeface=""/>
        <a:cs typeface=""/>
        <a:font script="Jpan" typeface="ＭＳ Ｐゴシック"/>
        <a:font script="Hang" typeface="맑은 고딕"/>
        <a:font script="Hans" typeface="隶书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ngle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0400000"/>
            </a:lightRig>
          </a:scene3d>
          <a:sp3d contourW="6350">
            <a:bevelT w="41275" h="19050" prst="angle"/>
            <a:contourClr>
              <a:schemeClr val="phClr">
                <a:shade val="25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90000"/>
                <a:shade val="85000"/>
              </a:schemeClr>
              <a:schemeClr val="phClr">
                <a:tint val="95000"/>
                <a:shade val="99000"/>
              </a:schemeClr>
            </a:duotone>
          </a:blip>
          <a:tile tx="0" ty="0" sx="100000" sy="100000" flip="none" algn="tl"/>
        </a:blipFill>
        <a:blipFill rotWithShape="1">
          <a:blip xmlns:r="http://schemas.openxmlformats.org/officeDocument/2006/relationships" r:embed="rId2">
            <a:duotone>
              <a:schemeClr val="phClr">
                <a:tint val="93000"/>
                <a:shade val="85000"/>
              </a:schemeClr>
              <a:schemeClr val="phClr">
                <a:tint val="96000"/>
                <a:shade val="99000"/>
              </a:schemeClr>
            </a:duotone>
          </a:blip>
          <a:tile tx="0" ty="0" sx="90000" sy="9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6" Type="http://schemas.openxmlformats.org/officeDocument/2006/relationships/comments" Target="../comments1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6"/>
  <sheetViews>
    <sheetView showGridLines="0" tabSelected="1" workbookViewId="0">
      <selection activeCell="A2" sqref="A2:P2"/>
    </sheetView>
  </sheetViews>
  <sheetFormatPr baseColWidth="10" defaultColWidth="8.7109375" defaultRowHeight="16" x14ac:dyDescent="0.2"/>
  <cols>
    <col min="1" max="1" width="50.140625" style="8" customWidth="1"/>
    <col min="2" max="14" width="13.140625" style="8" customWidth="1"/>
    <col min="15" max="15" width="15.5703125" style="8" customWidth="1"/>
    <col min="16" max="16" width="14.140625" style="8" customWidth="1"/>
    <col min="17" max="16384" width="8.7109375" style="8"/>
  </cols>
  <sheetData>
    <row r="1" spans="1:18" ht="39" thickBot="1" x14ac:dyDescent="0.35">
      <c r="A1" s="1" t="s">
        <v>21</v>
      </c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4"/>
      <c r="N1" s="5"/>
      <c r="O1" s="6" t="s">
        <v>6</v>
      </c>
      <c r="P1" s="7">
        <v>44197</v>
      </c>
    </row>
    <row r="2" spans="1:18" x14ac:dyDescent="0.2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8" x14ac:dyDescent="0.2">
      <c r="A3" s="9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2"/>
      <c r="P3" s="13"/>
    </row>
    <row r="4" spans="1:18" x14ac:dyDescent="0.2">
      <c r="A4" s="14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O4" s="12"/>
      <c r="P4" s="13"/>
    </row>
    <row r="5" spans="1:18" x14ac:dyDescent="0.2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O5" s="17"/>
      <c r="P5" s="18"/>
    </row>
    <row r="6" spans="1:18" ht="35" thickBot="1" x14ac:dyDescent="0.25">
      <c r="A6" s="19"/>
      <c r="B6" s="20" t="s">
        <v>3</v>
      </c>
      <c r="C6" s="21">
        <f>FiscalYear</f>
        <v>44197</v>
      </c>
      <c r="D6" s="21">
        <f>DATE(YEAR(C6),MONTH(C6)+1,1)</f>
        <v>44228</v>
      </c>
      <c r="E6" s="21">
        <f t="shared" ref="E6:N6" si="0">DATE(YEAR(D6),MONTH(D6)+1,1)</f>
        <v>44256</v>
      </c>
      <c r="F6" s="21">
        <f t="shared" si="0"/>
        <v>44287</v>
      </c>
      <c r="G6" s="21">
        <f t="shared" si="0"/>
        <v>44317</v>
      </c>
      <c r="H6" s="21">
        <f t="shared" si="0"/>
        <v>44348</v>
      </c>
      <c r="I6" s="21">
        <f t="shared" si="0"/>
        <v>44378</v>
      </c>
      <c r="J6" s="21">
        <f t="shared" si="0"/>
        <v>44409</v>
      </c>
      <c r="K6" s="21">
        <f t="shared" si="0"/>
        <v>44440</v>
      </c>
      <c r="L6" s="21">
        <f t="shared" si="0"/>
        <v>44470</v>
      </c>
      <c r="M6" s="21">
        <f t="shared" si="0"/>
        <v>44501</v>
      </c>
      <c r="N6" s="21">
        <f t="shared" si="0"/>
        <v>44531</v>
      </c>
      <c r="O6" s="22" t="s">
        <v>4</v>
      </c>
      <c r="P6" s="23" t="s">
        <v>5</v>
      </c>
    </row>
    <row r="7" spans="1:18" ht="17" thickTop="1" x14ac:dyDescent="0.2">
      <c r="A7" s="24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6"/>
    </row>
    <row r="8" spans="1:18" ht="19" thickBot="1" x14ac:dyDescent="0.25">
      <c r="A8" s="27" t="s">
        <v>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8" ht="17" x14ac:dyDescent="0.2">
      <c r="A9" s="24" t="s">
        <v>36</v>
      </c>
      <c r="B9" s="29">
        <v>55000</v>
      </c>
      <c r="C9" s="29">
        <f>B12</f>
        <v>55000</v>
      </c>
      <c r="D9" s="29">
        <f>C12</f>
        <v>46390</v>
      </c>
      <c r="E9" s="29">
        <f t="shared" ref="E9:M9" si="1">D12</f>
        <v>37566</v>
      </c>
      <c r="F9" s="29">
        <f t="shared" si="1"/>
        <v>34546</v>
      </c>
      <c r="G9" s="29">
        <f t="shared" si="1"/>
        <v>41516</v>
      </c>
      <c r="H9" s="29">
        <f t="shared" si="1"/>
        <v>36143</v>
      </c>
      <c r="I9" s="29">
        <f t="shared" si="1"/>
        <v>36143</v>
      </c>
      <c r="J9" s="29">
        <f t="shared" si="1"/>
        <v>36143</v>
      </c>
      <c r="K9" s="29">
        <f t="shared" si="1"/>
        <v>36143</v>
      </c>
      <c r="L9" s="29">
        <f t="shared" si="1"/>
        <v>36143</v>
      </c>
      <c r="M9" s="29">
        <f t="shared" si="1"/>
        <v>36143</v>
      </c>
      <c r="N9" s="29">
        <f>M12</f>
        <v>36143</v>
      </c>
      <c r="O9" s="30">
        <f>IFERROR(AVERAGE(maandbegroting!$C9:$N9),"")</f>
        <v>39001.583333333336</v>
      </c>
      <c r="P9" s="26"/>
    </row>
    <row r="10" spans="1:18" ht="15.75" customHeight="1" x14ac:dyDescent="0.2">
      <c r="A10" s="24" t="s">
        <v>22</v>
      </c>
      <c r="B10" s="29">
        <f>maandbegroting!B$18</f>
        <v>0</v>
      </c>
      <c r="C10" s="29">
        <f>maandbegroting!C$18</f>
        <v>13190</v>
      </c>
      <c r="D10" s="29">
        <f>maandbegroting!D$18</f>
        <v>14738</v>
      </c>
      <c r="E10" s="29">
        <f>maandbegroting!E$18</f>
        <v>14722</v>
      </c>
      <c r="F10" s="29">
        <f>maandbegroting!F$18</f>
        <v>27014</v>
      </c>
      <c r="G10" s="29">
        <f>maandbegroting!G$18</f>
        <v>15414</v>
      </c>
      <c r="H10" s="29">
        <f>maandbegroting!H$18</f>
        <v>0</v>
      </c>
      <c r="I10" s="29">
        <f>maandbegroting!I$18</f>
        <v>0</v>
      </c>
      <c r="J10" s="29">
        <f>maandbegroting!J$18</f>
        <v>0</v>
      </c>
      <c r="K10" s="29">
        <f>maandbegroting!K$18</f>
        <v>0</v>
      </c>
      <c r="L10" s="29">
        <f>maandbegroting!L$18</f>
        <v>0</v>
      </c>
      <c r="M10" s="29">
        <f>maandbegroting!M$18</f>
        <v>0</v>
      </c>
      <c r="N10" s="29">
        <f>maandbegroting!N$18</f>
        <v>0</v>
      </c>
      <c r="O10" s="30">
        <f>IFERROR(AVERAGE(maandbegroting!$C10:$N10),"")</f>
        <v>7089.833333333333</v>
      </c>
      <c r="P10" s="26"/>
    </row>
    <row r="11" spans="1:18" ht="17" x14ac:dyDescent="0.2">
      <c r="A11" s="24" t="s">
        <v>23</v>
      </c>
      <c r="B11" s="29">
        <f>maandbegroting!B$37</f>
        <v>0</v>
      </c>
      <c r="C11" s="29">
        <f>maandbegroting!C$37</f>
        <v>21800</v>
      </c>
      <c r="D11" s="29">
        <f>maandbegroting!D$37</f>
        <v>23562</v>
      </c>
      <c r="E11" s="29">
        <f>maandbegroting!E$37</f>
        <v>17742</v>
      </c>
      <c r="F11" s="29">
        <f>maandbegroting!F$37</f>
        <v>20044</v>
      </c>
      <c r="G11" s="29">
        <f>maandbegroting!G$37</f>
        <v>20787</v>
      </c>
      <c r="H11" s="29">
        <f>maandbegroting!H$37</f>
        <v>0</v>
      </c>
      <c r="I11" s="29">
        <f>maandbegroting!I$37</f>
        <v>0</v>
      </c>
      <c r="J11" s="29">
        <f>maandbegroting!J$37</f>
        <v>0</v>
      </c>
      <c r="K11" s="29">
        <f>maandbegroting!K$37</f>
        <v>0</v>
      </c>
      <c r="L11" s="29">
        <f>maandbegroting!L$37</f>
        <v>0</v>
      </c>
      <c r="M11" s="29">
        <f>maandbegroting!M$37</f>
        <v>0</v>
      </c>
      <c r="N11" s="29">
        <f>maandbegroting!N$37</f>
        <v>0</v>
      </c>
      <c r="O11" s="30">
        <f>IFERROR(AVERAGE(maandbegroting!$C11:$N11),"")</f>
        <v>8661.25</v>
      </c>
      <c r="P11" s="26"/>
    </row>
    <row r="12" spans="1:18" ht="17" x14ac:dyDescent="0.2">
      <c r="A12" s="24" t="s">
        <v>37</v>
      </c>
      <c r="B12" s="31">
        <f>B9+B10-B11</f>
        <v>55000</v>
      </c>
      <c r="C12" s="31">
        <f>(C9+C10-C11)</f>
        <v>46390</v>
      </c>
      <c r="D12" s="31">
        <f t="shared" ref="D12:N12" si="2">(D9+D10-D11)</f>
        <v>37566</v>
      </c>
      <c r="E12" s="31">
        <f t="shared" si="2"/>
        <v>34546</v>
      </c>
      <c r="F12" s="31">
        <f t="shared" si="2"/>
        <v>41516</v>
      </c>
      <c r="G12" s="31">
        <f t="shared" si="2"/>
        <v>36143</v>
      </c>
      <c r="H12" s="31">
        <f t="shared" si="2"/>
        <v>36143</v>
      </c>
      <c r="I12" s="31">
        <f t="shared" si="2"/>
        <v>36143</v>
      </c>
      <c r="J12" s="31">
        <f t="shared" si="2"/>
        <v>36143</v>
      </c>
      <c r="K12" s="31">
        <f t="shared" si="2"/>
        <v>36143</v>
      </c>
      <c r="L12" s="31">
        <f t="shared" si="2"/>
        <v>36143</v>
      </c>
      <c r="M12" s="31">
        <f t="shared" si="2"/>
        <v>36143</v>
      </c>
      <c r="N12" s="31">
        <f t="shared" si="2"/>
        <v>36143</v>
      </c>
      <c r="O12" s="32">
        <f>IFERROR(AVERAGE(maandbegroting!$C12:$N12),"")</f>
        <v>37430.166666666664</v>
      </c>
      <c r="P12" s="26"/>
    </row>
    <row r="13" spans="1:18" x14ac:dyDescent="0.2">
      <c r="A13" s="24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5"/>
      <c r="P13" s="26"/>
    </row>
    <row r="14" spans="1:18" ht="19" thickBot="1" x14ac:dyDescent="0.25">
      <c r="A14" s="27" t="s">
        <v>22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28"/>
      <c r="P14" s="28"/>
    </row>
    <row r="15" spans="1:18" ht="17" x14ac:dyDescent="0.2">
      <c r="A15" s="34" t="s">
        <v>32</v>
      </c>
      <c r="B15" s="31"/>
      <c r="C15" s="31">
        <v>10000</v>
      </c>
      <c r="D15" s="31">
        <v>10000</v>
      </c>
      <c r="E15" s="31">
        <v>10000</v>
      </c>
      <c r="F15" s="31">
        <v>20000</v>
      </c>
      <c r="G15" s="31">
        <v>10000</v>
      </c>
      <c r="H15" s="31"/>
      <c r="I15" s="31"/>
      <c r="J15" s="31"/>
      <c r="K15" s="31"/>
      <c r="L15" s="31"/>
      <c r="M15" s="31"/>
      <c r="N15" s="31"/>
      <c r="O15" s="35">
        <f>IFERROR(AVERAGE(maandbegroting!$C15:$N15),"")</f>
        <v>12000</v>
      </c>
      <c r="P15" s="26"/>
    </row>
    <row r="16" spans="1:18" ht="17" x14ac:dyDescent="0.2">
      <c r="A16" s="34" t="s">
        <v>29</v>
      </c>
      <c r="B16" s="36">
        <v>0.21</v>
      </c>
      <c r="C16" s="31">
        <f>maandbegroting!$B16*C15</f>
        <v>2100</v>
      </c>
      <c r="D16" s="31">
        <f>maandbegroting!$B16*D15</f>
        <v>2100</v>
      </c>
      <c r="E16" s="31">
        <f>maandbegroting!$B16*E15</f>
        <v>2100</v>
      </c>
      <c r="F16" s="31">
        <f>maandbegroting!$B16*F15</f>
        <v>4200</v>
      </c>
      <c r="G16" s="31">
        <f>maandbegroting!$B16*G15</f>
        <v>2100</v>
      </c>
      <c r="H16" s="31">
        <f>maandbegroting!$B16*H15</f>
        <v>0</v>
      </c>
      <c r="I16" s="31">
        <f>maandbegroting!$B16*I15</f>
        <v>0</v>
      </c>
      <c r="J16" s="31">
        <f>maandbegroting!$B16*J15</f>
        <v>0</v>
      </c>
      <c r="K16" s="31">
        <f>maandbegroting!$B16*K15</f>
        <v>0</v>
      </c>
      <c r="L16" s="31">
        <f>maandbegroting!$B16*L15</f>
        <v>0</v>
      </c>
      <c r="M16" s="31">
        <f>maandbegroting!$B16*M15</f>
        <v>0</v>
      </c>
      <c r="N16" s="31">
        <f>maandbegroting!$B16*N15</f>
        <v>0</v>
      </c>
      <c r="O16" s="35">
        <f>IFERROR(AVERAGE(maandbegroting!$C16:$N16),"")</f>
        <v>1050</v>
      </c>
      <c r="P16" s="26"/>
    </row>
    <row r="17" spans="1:18" ht="17" x14ac:dyDescent="0.2">
      <c r="A17" s="34" t="s">
        <v>7</v>
      </c>
      <c r="B17" s="31"/>
      <c r="C17" s="31">
        <v>1090</v>
      </c>
      <c r="D17" s="31">
        <v>2638</v>
      </c>
      <c r="E17" s="31">
        <v>2622</v>
      </c>
      <c r="F17" s="31">
        <v>2814</v>
      </c>
      <c r="G17" s="31">
        <v>3314</v>
      </c>
      <c r="H17" s="31"/>
      <c r="I17" s="31"/>
      <c r="J17" s="31"/>
      <c r="K17" s="31"/>
      <c r="L17" s="31"/>
      <c r="M17" s="31"/>
      <c r="N17" s="31"/>
      <c r="O17" s="35">
        <f>IFERROR(AVERAGE(maandbegroting!$C17:$N17),"")</f>
        <v>2495.6</v>
      </c>
      <c r="P17" s="26"/>
    </row>
    <row r="18" spans="1:18" ht="17" x14ac:dyDescent="0.2">
      <c r="A18" s="34" t="s">
        <v>26</v>
      </c>
      <c r="B18" s="31"/>
      <c r="C18" s="31">
        <f>SUBTOTAL(109,Receipts[Column3])</f>
        <v>13190</v>
      </c>
      <c r="D18" s="31">
        <f>SUBTOTAL(109,Receipts[Column4])</f>
        <v>14738</v>
      </c>
      <c r="E18" s="31">
        <f>SUBTOTAL(109,Receipts[Column5])</f>
        <v>14722</v>
      </c>
      <c r="F18" s="31">
        <f>SUBTOTAL(109,Receipts[Column6])</f>
        <v>27014</v>
      </c>
      <c r="G18" s="31">
        <f>SUBTOTAL(109,Receipts[Column7])</f>
        <v>15414</v>
      </c>
      <c r="H18" s="31">
        <f>SUBTOTAL(109,Receipts[Column8])</f>
        <v>0</v>
      </c>
      <c r="I18" s="31">
        <f>SUBTOTAL(109,Receipts[Column9])</f>
        <v>0</v>
      </c>
      <c r="J18" s="31">
        <f>SUBTOTAL(109,Receipts[Column10])</f>
        <v>0</v>
      </c>
      <c r="K18" s="31">
        <f>SUBTOTAL(109,Receipts[Column11])</f>
        <v>0</v>
      </c>
      <c r="L18" s="31">
        <f>SUBTOTAL(109,Receipts[Column12])</f>
        <v>0</v>
      </c>
      <c r="M18" s="31">
        <f>SUBTOTAL(109,Receipts[Column13])</f>
        <v>0</v>
      </c>
      <c r="N18" s="31">
        <f>SUBTOTAL(109,Receipts[Column14])</f>
        <v>0</v>
      </c>
      <c r="O18" s="35">
        <f>IFERROR(AVERAGE(C18:N18),"")</f>
        <v>7089.833333333333</v>
      </c>
      <c r="P18" s="26"/>
    </row>
    <row r="19" spans="1:18" x14ac:dyDescent="0.2">
      <c r="A19" s="37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5"/>
      <c r="P19" s="26"/>
    </row>
    <row r="20" spans="1:18" ht="19" thickBot="1" x14ac:dyDescent="0.25">
      <c r="A20" s="27" t="s">
        <v>23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28"/>
      <c r="P20" s="28"/>
    </row>
    <row r="21" spans="1:18" ht="17" x14ac:dyDescent="0.2">
      <c r="A21" s="34" t="s">
        <v>33</v>
      </c>
      <c r="B21" s="31"/>
      <c r="C21" s="31">
        <v>521</v>
      </c>
      <c r="D21" s="31">
        <v>323</v>
      </c>
      <c r="E21" s="31">
        <v>274</v>
      </c>
      <c r="F21" s="31">
        <v>451</v>
      </c>
      <c r="G21" s="31">
        <v>104</v>
      </c>
      <c r="H21" s="31"/>
      <c r="I21" s="31"/>
      <c r="J21" s="31"/>
      <c r="K21" s="31"/>
      <c r="L21" s="31"/>
      <c r="M21" s="31"/>
      <c r="N21" s="31"/>
      <c r="O21" s="35">
        <f>IFERROR(AVERAGE(maandbegroting!$C21:$N21),"")</f>
        <v>334.6</v>
      </c>
      <c r="P21" s="26"/>
    </row>
    <row r="22" spans="1:18" ht="17" x14ac:dyDescent="0.2">
      <c r="A22" s="34" t="s">
        <v>34</v>
      </c>
      <c r="B22" s="31"/>
      <c r="C22" s="31">
        <v>10572</v>
      </c>
      <c r="D22" s="31">
        <v>14514</v>
      </c>
      <c r="E22" s="31">
        <v>10561</v>
      </c>
      <c r="F22" s="31">
        <v>13170</v>
      </c>
      <c r="G22" s="31">
        <v>12478</v>
      </c>
      <c r="H22" s="31"/>
      <c r="I22" s="31"/>
      <c r="J22" s="31"/>
      <c r="K22" s="31"/>
      <c r="L22" s="31"/>
      <c r="M22" s="31"/>
      <c r="N22" s="31"/>
      <c r="O22" s="35">
        <f>IFERROR(AVERAGE(maandbegroting!$C22:$N22),"")</f>
        <v>12259</v>
      </c>
      <c r="P22" s="26"/>
    </row>
    <row r="23" spans="1:18" ht="17" x14ac:dyDescent="0.2">
      <c r="A23" s="34" t="s">
        <v>18</v>
      </c>
      <c r="B23" s="31"/>
      <c r="C23" s="31">
        <v>250</v>
      </c>
      <c r="D23" s="31">
        <v>428</v>
      </c>
      <c r="E23" s="31">
        <v>165</v>
      </c>
      <c r="F23" s="31">
        <v>1168</v>
      </c>
      <c r="G23" s="31">
        <v>345</v>
      </c>
      <c r="H23" s="31"/>
      <c r="I23" s="31"/>
      <c r="J23" s="31"/>
      <c r="K23" s="31"/>
      <c r="L23" s="31"/>
      <c r="M23" s="31"/>
      <c r="N23" s="31"/>
      <c r="O23" s="35">
        <f>IFERROR(AVERAGE(maandbegroting!$C23:$N23),"")</f>
        <v>471.2</v>
      </c>
      <c r="P23" s="26"/>
    </row>
    <row r="24" spans="1:18" ht="17" x14ac:dyDescent="0.2">
      <c r="A24" s="34" t="s">
        <v>8</v>
      </c>
      <c r="B24" s="31"/>
      <c r="C24" s="31">
        <v>0</v>
      </c>
      <c r="D24" s="31">
        <v>2200</v>
      </c>
      <c r="E24" s="31">
        <v>163</v>
      </c>
      <c r="F24" s="31">
        <v>67</v>
      </c>
      <c r="G24" s="31">
        <v>0</v>
      </c>
      <c r="H24" s="31"/>
      <c r="I24" s="31"/>
      <c r="J24" s="31"/>
      <c r="K24" s="31"/>
      <c r="L24" s="31"/>
      <c r="M24" s="31"/>
      <c r="N24" s="31"/>
      <c r="O24" s="35">
        <f>IFERROR(AVERAGE(maandbegroting!$C24:$N24),"")</f>
        <v>486</v>
      </c>
      <c r="P24" s="26"/>
    </row>
    <row r="25" spans="1:18" ht="17" x14ac:dyDescent="0.2">
      <c r="A25" s="34" t="s">
        <v>9</v>
      </c>
      <c r="B25" s="31"/>
      <c r="C25" s="31">
        <v>1100</v>
      </c>
      <c r="D25" s="31">
        <v>625</v>
      </c>
      <c r="E25" s="31">
        <v>1356</v>
      </c>
      <c r="F25" s="31">
        <v>0</v>
      </c>
      <c r="G25" s="31">
        <v>2560</v>
      </c>
      <c r="H25" s="31"/>
      <c r="I25" s="31"/>
      <c r="J25" s="31"/>
      <c r="K25" s="31"/>
      <c r="L25" s="31"/>
      <c r="M25" s="31"/>
      <c r="N25" s="31"/>
      <c r="O25" s="35">
        <f>IFERROR(AVERAGE(maandbegroting!$C25:$N25),"")</f>
        <v>1128.2</v>
      </c>
      <c r="P25" s="26"/>
    </row>
    <row r="26" spans="1:18" ht="17" x14ac:dyDescent="0.2">
      <c r="A26" s="34" t="s">
        <v>10</v>
      </c>
      <c r="B26" s="31"/>
      <c r="C26" s="31">
        <v>3500</v>
      </c>
      <c r="D26" s="31">
        <v>3500</v>
      </c>
      <c r="E26" s="31">
        <v>3500</v>
      </c>
      <c r="F26" s="31">
        <v>3500</v>
      </c>
      <c r="G26" s="31">
        <v>3500</v>
      </c>
      <c r="H26" s="31"/>
      <c r="I26" s="31"/>
      <c r="J26" s="31"/>
      <c r="K26" s="31"/>
      <c r="L26" s="31"/>
      <c r="M26" s="31"/>
      <c r="N26" s="31"/>
      <c r="O26" s="35">
        <f>IFERROR(AVERAGE(maandbegroting!$C26:$N26),"")</f>
        <v>3500</v>
      </c>
      <c r="P26" s="26"/>
    </row>
    <row r="27" spans="1:18" ht="17" x14ac:dyDescent="0.2">
      <c r="A27" s="34" t="s">
        <v>11</v>
      </c>
      <c r="B27" s="31"/>
      <c r="C27" s="31">
        <v>285</v>
      </c>
      <c r="D27" s="31">
        <v>318</v>
      </c>
      <c r="E27" s="31">
        <v>151</v>
      </c>
      <c r="F27" s="31">
        <v>134</v>
      </c>
      <c r="G27" s="31">
        <v>228</v>
      </c>
      <c r="H27" s="31"/>
      <c r="I27" s="31"/>
      <c r="J27" s="31"/>
      <c r="K27" s="31"/>
      <c r="L27" s="31"/>
      <c r="M27" s="31"/>
      <c r="N27" s="31"/>
      <c r="O27" s="35">
        <f>IFERROR(AVERAGE(maandbegroting!$C27:$N27),"")</f>
        <v>223.2</v>
      </c>
      <c r="P27" s="26"/>
    </row>
    <row r="28" spans="1:18" ht="17" x14ac:dyDescent="0.2">
      <c r="A28" s="34" t="s">
        <v>25</v>
      </c>
      <c r="B28" s="31"/>
      <c r="C28" s="31">
        <v>123</v>
      </c>
      <c r="D28" s="31">
        <v>234</v>
      </c>
      <c r="E28" s="31">
        <v>123</v>
      </c>
      <c r="F28" s="31">
        <v>234</v>
      </c>
      <c r="G28" s="31">
        <v>123</v>
      </c>
      <c r="H28" s="31"/>
      <c r="I28" s="31"/>
      <c r="J28" s="31"/>
      <c r="K28" s="31"/>
      <c r="L28" s="31"/>
      <c r="M28" s="31"/>
      <c r="N28" s="31"/>
      <c r="O28" s="35">
        <f>IFERROR(AVERAGE(maandbegroting!$C28:$N28),"")</f>
        <v>167.4</v>
      </c>
      <c r="P28" s="26"/>
    </row>
    <row r="29" spans="1:18" ht="17" x14ac:dyDescent="0.2">
      <c r="A29" s="34" t="s">
        <v>35</v>
      </c>
      <c r="B29" s="31"/>
      <c r="C29" s="31">
        <v>4000</v>
      </c>
      <c r="D29" s="31">
        <v>0</v>
      </c>
      <c r="E29" s="31">
        <v>0</v>
      </c>
      <c r="F29" s="31">
        <v>0</v>
      </c>
      <c r="G29" s="31">
        <v>0</v>
      </c>
      <c r="H29" s="31"/>
      <c r="I29" s="31"/>
      <c r="J29" s="31"/>
      <c r="K29" s="31"/>
      <c r="L29" s="31"/>
      <c r="M29" s="31"/>
      <c r="N29" s="31"/>
      <c r="O29" s="35">
        <f>IFERROR(AVERAGE(maandbegroting!$C29:$N29),"")</f>
        <v>800</v>
      </c>
      <c r="P29" s="26"/>
    </row>
    <row r="30" spans="1:18" ht="17" x14ac:dyDescent="0.2">
      <c r="A30" s="34" t="s">
        <v>13</v>
      </c>
      <c r="B30" s="31"/>
      <c r="C30" s="31">
        <v>679</v>
      </c>
      <c r="D30" s="31">
        <v>700</v>
      </c>
      <c r="E30" s="31">
        <v>679</v>
      </c>
      <c r="F30" s="31">
        <v>650</v>
      </c>
      <c r="G30" s="31">
        <v>679</v>
      </c>
      <c r="H30" s="31"/>
      <c r="I30" s="31"/>
      <c r="J30" s="31"/>
      <c r="K30" s="31"/>
      <c r="L30" s="31"/>
      <c r="M30" s="31"/>
      <c r="N30" s="31"/>
      <c r="O30" s="35">
        <f>IFERROR(AVERAGE(maandbegroting!$C30:$N30),"")</f>
        <v>677.4</v>
      </c>
      <c r="P30" s="26"/>
    </row>
    <row r="31" spans="1:18" ht="17" x14ac:dyDescent="0.2">
      <c r="A31" s="34" t="s">
        <v>14</v>
      </c>
      <c r="B31" s="31"/>
      <c r="C31" s="31">
        <v>400</v>
      </c>
      <c r="D31" s="31">
        <v>350</v>
      </c>
      <c r="E31" s="31">
        <v>400</v>
      </c>
      <c r="F31" s="31">
        <v>300</v>
      </c>
      <c r="G31" s="31">
        <v>400</v>
      </c>
      <c r="H31" s="31"/>
      <c r="I31" s="31"/>
      <c r="J31" s="31"/>
      <c r="K31" s="31"/>
      <c r="L31" s="31"/>
      <c r="M31" s="31"/>
      <c r="N31" s="31"/>
      <c r="O31" s="35">
        <f>IFERROR(AVERAGE(maandbegroting!$C31:$N31),"")</f>
        <v>370</v>
      </c>
      <c r="P31" s="26"/>
    </row>
    <row r="32" spans="1:18" ht="17" x14ac:dyDescent="0.2">
      <c r="A32" s="34" t="s">
        <v>31</v>
      </c>
      <c r="B32" s="31"/>
      <c r="C32" s="31">
        <v>300</v>
      </c>
      <c r="D32" s="31">
        <v>300</v>
      </c>
      <c r="E32" s="31">
        <v>300</v>
      </c>
      <c r="F32" s="31">
        <v>300</v>
      </c>
      <c r="G32" s="31">
        <v>300</v>
      </c>
      <c r="H32" s="31"/>
      <c r="I32" s="31"/>
      <c r="J32" s="31"/>
      <c r="K32" s="31"/>
      <c r="L32" s="31"/>
      <c r="M32" s="31"/>
      <c r="N32" s="31"/>
      <c r="O32" s="35">
        <f>IFERROR(AVERAGE(maandbegroting!$C32:$N32),"")</f>
        <v>300</v>
      </c>
      <c r="P32" s="26"/>
    </row>
    <row r="33" spans="1:16" ht="17" x14ac:dyDescent="0.2">
      <c r="A33" s="34" t="s">
        <v>12</v>
      </c>
      <c r="B33" s="31"/>
      <c r="C33" s="31">
        <v>70</v>
      </c>
      <c r="D33" s="31">
        <v>70</v>
      </c>
      <c r="E33" s="31">
        <v>70</v>
      </c>
      <c r="F33" s="31">
        <v>70</v>
      </c>
      <c r="G33" s="31">
        <v>70</v>
      </c>
      <c r="H33" s="31"/>
      <c r="I33" s="31"/>
      <c r="J33" s="31"/>
      <c r="K33" s="31"/>
      <c r="L33" s="31"/>
      <c r="M33" s="31"/>
      <c r="N33" s="31"/>
      <c r="O33" s="35">
        <f>IFERROR(AVERAGE(maandbegroting!$C33:$N33),"")</f>
        <v>70</v>
      </c>
      <c r="P33" s="26"/>
    </row>
    <row r="34" spans="1:16" x14ac:dyDescent="0.2">
      <c r="A34" s="8" t="s">
        <v>28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9" t="str">
        <f>IFERROR(AVERAGE(maandbegroting!$C34:$N34),"")</f>
        <v/>
      </c>
      <c r="P34" s="26"/>
    </row>
    <row r="35" spans="1:16" ht="17" x14ac:dyDescent="0.2">
      <c r="A35" s="34" t="s">
        <v>30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2" t="str">
        <f>IFERROR(AVERAGE(maandbegroting!$C35:$N35),"")</f>
        <v/>
      </c>
      <c r="P35" s="26"/>
    </row>
    <row r="36" spans="1:16" x14ac:dyDescent="0.2">
      <c r="A36" s="34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5" t="str">
        <f>IFERROR(AVERAGE(maandbegroting!$C36:$N36),"")</f>
        <v/>
      </c>
      <c r="P36" s="26"/>
    </row>
    <row r="37" spans="1:16" ht="17" x14ac:dyDescent="0.2">
      <c r="A37" s="34" t="s">
        <v>27</v>
      </c>
      <c r="B37" s="31"/>
      <c r="C37" s="31">
        <f>SUBTOTAL(109,PaidOut[Column3])</f>
        <v>21800</v>
      </c>
      <c r="D37" s="31">
        <f>SUBTOTAL(109,PaidOut[Column4])</f>
        <v>23562</v>
      </c>
      <c r="E37" s="31">
        <f>SUBTOTAL(109,PaidOut[Column5])</f>
        <v>17742</v>
      </c>
      <c r="F37" s="31">
        <f>SUBTOTAL(109,PaidOut[Column6])</f>
        <v>20044</v>
      </c>
      <c r="G37" s="31">
        <f>SUBTOTAL(109,PaidOut[Column7])</f>
        <v>20787</v>
      </c>
      <c r="H37" s="31">
        <f>SUBTOTAL(109,PaidOut[Column8])</f>
        <v>0</v>
      </c>
      <c r="I37" s="31">
        <f>SUBTOTAL(109,PaidOut[Column9])</f>
        <v>0</v>
      </c>
      <c r="J37" s="31">
        <f>SUBTOTAL(109,PaidOut[Column10])</f>
        <v>0</v>
      </c>
      <c r="K37" s="31">
        <f>SUBTOTAL(109,PaidOut[Column11])</f>
        <v>0</v>
      </c>
      <c r="L37" s="31">
        <f>SUBTOTAL(109,PaidOut[Column12])</f>
        <v>0</v>
      </c>
      <c r="M37" s="31">
        <f>SUBTOTAL(109,PaidOut[Column13])</f>
        <v>0</v>
      </c>
      <c r="N37" s="31">
        <f>SUBTOTAL(109,PaidOut[Column14])</f>
        <v>0</v>
      </c>
      <c r="O37" s="35">
        <f>IFERROR(AVERAGE(C37:N37),"")</f>
        <v>8661.25</v>
      </c>
      <c r="P37" s="26"/>
    </row>
    <row r="38" spans="1:16" x14ac:dyDescent="0.2">
      <c r="A38" s="34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5"/>
      <c r="P38" s="26"/>
    </row>
    <row r="39" spans="1:16" x14ac:dyDescent="0.2">
      <c r="A39" s="34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5"/>
      <c r="P39" s="26"/>
    </row>
    <row r="40" spans="1:16" x14ac:dyDescent="0.2">
      <c r="A40" s="34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5"/>
      <c r="P40" s="26"/>
    </row>
    <row r="41" spans="1:16" ht="19" thickBot="1" x14ac:dyDescent="0.25">
      <c r="A41" s="40" t="s">
        <v>24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</row>
    <row r="42" spans="1:16" ht="17" x14ac:dyDescent="0.2">
      <c r="A42" s="34" t="s">
        <v>15</v>
      </c>
      <c r="B42" s="26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 t="str">
        <f>IFERROR(AVERAGE(maandbegroting!$C42:$N42),"")</f>
        <v/>
      </c>
      <c r="P42" s="35"/>
    </row>
    <row r="43" spans="1:16" ht="17" x14ac:dyDescent="0.2">
      <c r="A43" s="34" t="s">
        <v>16</v>
      </c>
      <c r="B43" s="26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 t="str">
        <f>IFERROR(AVERAGE(maandbegroting!$C43:$N43),"")</f>
        <v/>
      </c>
      <c r="P43" s="35"/>
    </row>
    <row r="44" spans="1:16" ht="17" x14ac:dyDescent="0.2">
      <c r="A44" s="34" t="s">
        <v>19</v>
      </c>
      <c r="B44" s="26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 t="str">
        <f>IFERROR(AVERAGE(maandbegroting!$C44:$N44),"")</f>
        <v/>
      </c>
      <c r="P44" s="35"/>
    </row>
    <row r="45" spans="1:16" ht="17" x14ac:dyDescent="0.2">
      <c r="A45" s="34" t="s">
        <v>20</v>
      </c>
      <c r="B45" s="26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 t="str">
        <f>IFERROR(AVERAGE(maandbegroting!$C45:$N45),"")</f>
        <v/>
      </c>
      <c r="P45" s="35"/>
    </row>
    <row r="46" spans="1:16" ht="17" x14ac:dyDescent="0.2">
      <c r="A46" s="34" t="s">
        <v>17</v>
      </c>
      <c r="B46" s="26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 t="str">
        <f>IFERROR(AVERAGE(maandbegroting!$C46:$N46),"")</f>
        <v/>
      </c>
      <c r="P46" s="35"/>
    </row>
  </sheetData>
  <mergeCells count="2">
    <mergeCell ref="A41:P41"/>
    <mergeCell ref="A2:P2"/>
  </mergeCells>
  <phoneticPr fontId="1" type="noConversion"/>
  <conditionalFormatting sqref="O15:O17 O19 O21:O36 O42:O46 B9:O13">
    <cfRule type="cellIs" dxfId="171" priority="10" operator="lessThan">
      <formula>0</formula>
    </cfRule>
  </conditionalFormatting>
  <conditionalFormatting sqref="B7:O7">
    <cfRule type="cellIs" dxfId="170" priority="3" operator="lessThan">
      <formula>0</formula>
    </cfRule>
  </conditionalFormatting>
  <pageMargins left="0.70000000000000007" right="0.70000000000000007" top="0.75000000000000011" bottom="0.75000000000000011" header="0.30000000000000004" footer="0.30000000000000004"/>
  <pageSetup paperSize="9" scale="28" orientation="portrait" horizontalDpi="4294967292" verticalDpi="4294967292"/>
  <headerFooter>
    <evenFooter>&amp;LPrint Date: &amp;D&amp;RPage &amp;P of &amp;N</evenFooter>
  </headerFooter>
  <legacyDrawing r:id="rId1"/>
  <tableParts count="4">
    <tablePart r:id="rId2"/>
    <tablePart r:id="rId3"/>
    <tablePart r:id="rId4"/>
    <tablePart r:id="rId5"/>
  </tableParts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low="1" negative="1" xr2:uid="{00000000-0003-0000-0000-000001000000}">
          <x14:colorSeries theme="1" tint="0.499984740745262"/>
          <x14:colorNegative rgb="FFFF0000"/>
          <x14:colorAxis rgb="FF000000"/>
          <x14:colorMarkers rgb="FF404040"/>
          <x14:colorFirst rgb="FF404040"/>
          <x14:colorLast rgb="FF404040"/>
          <x14:colorHigh rgb="FF0000FF"/>
          <x14:colorLow rgb="FF404040"/>
          <x14:sparklines>
            <x14:sparkline>
              <xm:f>maandbegroting!C17:N17</xm:f>
              <xm:sqref>P17</xm:sqref>
            </x14:sparkline>
            <x14:sparkline>
              <xm:f>maandbegroting!C19:N19</xm:f>
              <xm:sqref>P19</xm:sqref>
            </x14:sparkline>
            <x14:sparkline>
              <xm:f>maandbegroting!C16:N16</xm:f>
              <xm:sqref>P16</xm:sqref>
            </x14:sparkline>
            <x14:sparkline>
              <xm:f>maandbegroting!C15:N15</xm:f>
              <xm:sqref>P15</xm:sqref>
            </x14:sparkline>
            <x14:sparkline>
              <xm:f>maandbegroting!C28:N28</xm:f>
              <xm:sqref>P28</xm:sqref>
            </x14:sparkline>
            <x14:sparkline>
              <xm:f>maandbegroting!C27:N27</xm:f>
              <xm:sqref>P27</xm:sqref>
            </x14:sparkline>
            <x14:sparkline>
              <xm:f>maandbegroting!C26:N26</xm:f>
              <xm:sqref>P26</xm:sqref>
            </x14:sparkline>
            <x14:sparkline>
              <xm:f>maandbegroting!C25:N25</xm:f>
              <xm:sqref>P25</xm:sqref>
            </x14:sparkline>
            <x14:sparkline>
              <xm:f>maandbegroting!C24:N24</xm:f>
              <xm:sqref>P24</xm:sqref>
            </x14:sparkline>
            <x14:sparkline>
              <xm:f>maandbegroting!C23:N23</xm:f>
              <xm:sqref>P23</xm:sqref>
            </x14:sparkline>
            <x14:sparkline>
              <xm:f>maandbegroting!C22:N22</xm:f>
              <xm:sqref>P22</xm:sqref>
            </x14:sparkline>
            <x14:sparkline>
              <xm:f>maandbegroting!C33:N33</xm:f>
              <xm:sqref>P33</xm:sqref>
            </x14:sparkline>
            <x14:sparkline>
              <xm:f>maandbegroting!C32:N32</xm:f>
              <xm:sqref>P32</xm:sqref>
            </x14:sparkline>
            <x14:sparkline>
              <xm:f>maandbegroting!C31:N31</xm:f>
              <xm:sqref>P31</xm:sqref>
            </x14:sparkline>
            <x14:sparkline>
              <xm:f>maandbegroting!C30:N30</xm:f>
              <xm:sqref>P30</xm:sqref>
            </x14:sparkline>
            <x14:sparkline>
              <xm:f>maandbegroting!C29:N29</xm:f>
              <xm:sqref>P29</xm:sqref>
            </x14:sparkline>
            <x14:sparkline>
              <xm:f>maandbegroting!C21:N21</xm:f>
              <xm:sqref>P21</xm:sqref>
            </x14:sparkline>
          </x14:sparklines>
        </x14:sparklineGroup>
        <x14:sparklineGroup manualMax="0" manualMin="0" type="column" displayEmptyCellsAs="gap" high="1" low="1" negative="1" xr2:uid="{00000000-0003-0000-0000-000000000000}">
          <x14:colorSeries rgb="FF000000"/>
          <x14:colorNegative rgb="FF0070C0"/>
          <x14:colorAxis rgb="FF000000"/>
          <x14:colorMarkers rgb="FF0070C0"/>
          <x14:colorFirst rgb="FF0070C0"/>
          <x14:colorLast rgb="FF0070C0"/>
          <x14:colorHigh rgb="FF0070C0"/>
          <x14:colorLow rgb="FF0070C0"/>
          <x14:sparklines>
            <x14:sparkline>
              <xm:f>maandbegroting!C9:N9</xm:f>
              <xm:sqref>P9</xm:sqref>
            </x14:sparkline>
            <x14:sparkline>
              <xm:f>maandbegroting!C37:N37</xm:f>
              <xm:sqref>P37</xm:sqref>
            </x14:sparkline>
            <x14:sparkline>
              <xm:f>maandbegroting!C38:N38</xm:f>
              <xm:sqref>P38</xm:sqref>
            </x14:sparkline>
            <x14:sparkline>
              <xm:f>maandbegroting!C39:N39</xm:f>
              <xm:sqref>P39</xm:sqref>
            </x14:sparkline>
            <x14:sparkline>
              <xm:f>maandbegroting!C40:N40</xm:f>
              <xm:sqref>P40</xm:sqref>
            </x14:sparkline>
            <x14:sparkline>
              <xm:f>maandbegroting!C35:N35</xm:f>
              <xm:sqref>P35</xm:sqref>
            </x14:sparkline>
            <x14:sparkline>
              <xm:f>maandbegroting!C36:N36</xm:f>
              <xm:sqref>P36</xm:sqref>
            </x14:sparkline>
            <x14:sparkline>
              <xm:f>maandbegroting!C10:N10</xm:f>
              <xm:sqref>P10</xm:sqref>
            </x14:sparkline>
            <x14:sparkline>
              <xm:f>maandbegroting!C18:N18</xm:f>
              <xm:sqref>P18</xm:sqref>
            </x14:sparkline>
            <x14:sparkline>
              <xm:f>maandbegroting!C11:N11</xm:f>
              <xm:sqref>P11</xm:sqref>
            </x14:sparkline>
            <x14:sparkline>
              <xm:f>maandbegroting!C12:N12</xm:f>
              <xm:sqref>P12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EB3F68A12C6641B82FC58577BCB680" ma:contentTypeVersion="12" ma:contentTypeDescription="Een nieuw document maken." ma:contentTypeScope="" ma:versionID="49a2db480f14adc70ef0ed2224981a60">
  <xsd:schema xmlns:xsd="http://www.w3.org/2001/XMLSchema" xmlns:xs="http://www.w3.org/2001/XMLSchema" xmlns:p="http://schemas.microsoft.com/office/2006/metadata/properties" xmlns:ns2="eaaf7a18-e325-43cb-b9e9-d1a532728e59" xmlns:ns3="ea030ed1-8472-4aac-9efd-6acfa135b735" targetNamespace="http://schemas.microsoft.com/office/2006/metadata/properties" ma:root="true" ma:fieldsID="1eb9c091ddfe150e3b8c9f48212434de" ns2:_="" ns3:_="">
    <xsd:import namespace="eaaf7a18-e325-43cb-b9e9-d1a532728e59"/>
    <xsd:import namespace="ea030ed1-8472-4aac-9efd-6acfa135b7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f7a18-e325-43cb-b9e9-d1a532728e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30ed1-8472-4aac-9efd-6acfa135b73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78B97D-CBA6-4385-A1B2-DC1AEF745F53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eaaf7a18-e325-43cb-b9e9-d1a532728e59"/>
    <ds:schemaRef ds:uri="ea030ed1-8472-4aac-9efd-6acfa135b735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E6C6B3F-0CD3-4C74-860F-2C8A65019A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753BD4-864D-456F-9AC7-3A42648C5A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af7a18-e325-43cb-b9e9-d1a532728e59"/>
    <ds:schemaRef ds:uri="ea030ed1-8472-4aac-9efd-6acfa135b7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maandbegroting</vt:lpstr>
      <vt:lpstr>maandbegroting!Afdrukbereik</vt:lpstr>
      <vt:lpstr>maandbegroting!Afdruktitels</vt:lpstr>
      <vt:lpstr>FiscalYear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Andre Hendriksen</cp:lastModifiedBy>
  <dcterms:created xsi:type="dcterms:W3CDTF">2010-04-05T15:18:52Z</dcterms:created>
  <dcterms:modified xsi:type="dcterms:W3CDTF">2021-03-03T14:09:09Z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0x01010078EB3F68A12C6641B82FC58577BCB680</vt:lpwstr>
  </property>
</Properties>
</file>